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PMR OBJETIVOS 2016" sheetId="1" r:id="rId1"/>
    <sheet name="PMR DE 2016" sheetId="2" r:id="rId2"/>
    <sheet name="Armonizacion" sheetId="3" r:id="rId3"/>
  </sheets>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<sst xmlns="http://schemas.openxmlformats.org/spreadsheetml/2006/main" count="122" uniqueCount="78">
  <si>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</si>
  <si>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</si>
  <si>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</si>
  <si>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</si>
  <si>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</si>
  <si>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</si>
  <si>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</si>
  <si>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</si>
  <si>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</si>
  <si>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</si>
  <si>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</si>
  <si>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</si>
  <si>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</si>
  <si>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</si>
  <si>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</si>
  <si>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</si>
  <si>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</si>
  <si>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</si>
  <si>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</si>
  <si>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</si>
  <si>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</si>
  <si>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</si>
  <si>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</si>
  <si>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</si>
  <si>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</si>
  <si>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</si>
  <si>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</si>
  <si>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</si>
  <si>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</si>
  <si>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</si>
  <si>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</si>
  <si>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</si>
  <si>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</si>
  <si>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</si>
  <si>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</si>
  <si>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</si>
  <si>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</si>
  <si>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</si>
  <si>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 xml:space="preserve">Unidad Ejecutora No 02 Auditoria Fiscal </t>
  </si>
  <si>
    <t>FORMATO CBN 1003 PRESUPUESTO ORIENTADO A RESULTADOS -POR-</t>
  </si>
  <si>
    <t xml:space="preserve">Elaboró:- Claudia Pedraza-  Direccion Tecnica de Planeación </t>
  </si>
  <si>
    <t xml:space="preserve">Aprobó: Biviana Duque Toro    - Director Técnico de Planeación </t>
  </si>
  <si>
    <t xml:space="preserve">Revisó y Aprobó : Biviana Duque Toro -Director Técnico de Planeación </t>
  </si>
  <si>
    <t>Seguimiento con corte a marzo de 2016:  A la fecha se han realizado 40 actividades  que incluyen  mecanismos de control social e instrumentos de interacción a la gestión pública.</t>
  </si>
  <si>
    <t>*Seguimiento a marzo de 2016:  Con memorando Nº 3-2016-04715, proceso Nº 739409 de 25/02/2016 se remitió a la Dirección Administrativa el ajuste de necesidades de contratación 2016 del proyecto Nº 770 a través del cual se ejecutan actividades del Plan de Acción relacionadas con la percepción del cliente (Ciudadanía y Concejo), resultados que se entregan una vez vencida la vigencia 2016.</t>
  </si>
  <si>
    <t>PRESUPUESTO POR PRODUCTOS VIGENCIA 2016</t>
  </si>
  <si>
    <t>OBJETIVOS - PRODUCTOS E  INDICADORES  DE 2016</t>
  </si>
  <si>
    <t>bogota humana</t>
  </si>
  <si>
    <t xml:space="preserve">mejor par todos </t>
  </si>
  <si>
    <t>valor inversion proyecto 776. corresponde 87,5 a informes y 12,5 Rf</t>
  </si>
  <si>
    <t>1199-1194-1196</t>
  </si>
  <si>
    <r>
      <t>PORCENTAJE DE ENTIDADES DISTRITALES AUDITADAS DURANTE EL PERIODO</t>
    </r>
    <r>
      <rPr>
        <sz val="9"/>
        <rFont val="Arial"/>
        <family val="2"/>
      </rPr>
      <t xml:space="preserve">
No. De sujetos de control auditados en la vigencia / Total de sujetos de control competencia de la Contraloria de Bogotá *100 (111/111)</t>
    </r>
  </si>
  <si>
    <t xml:space="preserve">inversion </t>
  </si>
  <si>
    <t>Proyectos de Inversión</t>
  </si>
  <si>
    <t>TOTAL</t>
  </si>
  <si>
    <t xml:space="preserve">No. 1199 - Fortalecimiento del Control Social a la Gestión Pública. </t>
  </si>
  <si>
    <t>No. 1195 - Fortalecimiento del Sistema Integrado de Gestión y de la Capacidad Institucional.</t>
  </si>
  <si>
    <t>729,295,344</t>
  </si>
  <si>
    <t>No. 1196 - Fortalecimiento al Mejoramiento de la Infraestructura Física y Dotación.</t>
  </si>
  <si>
    <t>No. 1194 - Fortalecimiento de  la Infraestructura de Tecnologías de la Información y las Comunicaciones.</t>
  </si>
  <si>
    <t xml:space="preserve">proyecto </t>
  </si>
  <si>
    <t xml:space="preserve">valor </t>
  </si>
  <si>
    <t>informes %</t>
  </si>
  <si>
    <t>responsabilidad</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</si>
  <si>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</si>
  <si>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</si>
  <si>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</si>
  <si>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</si>
  <si>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Fuente: Ejecución presupuestal Diciembre  de 2016 Unidad Ejecutora No. 1</t>
  </si>
  <si>
    <t xml:space="preserve">Elaboró:   - Claudia Pedraza A  -                         Fecha:Enero  de 2017     </t>
  </si>
  <si>
    <t>GIROS ACUMULADOS A DICIEMBRE DE 2016</t>
  </si>
  <si>
    <t>Fecha de Elaboración: Enero  de 2017</t>
  </si>
  <si>
    <t xml:space="preserve">ALCANZADO A DICIEMBRE </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</si>
  <si>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(392</t>
    </r>
    <r>
      <rPr>
        <sz val="9"/>
        <color indexed="10"/>
        <rFont val="Arial"/>
        <family val="2"/>
      </rPr>
      <t>/</t>
    </r>
    <r>
      <rPr>
        <sz val="9"/>
        <rFont val="Arial"/>
        <family val="2"/>
      </rPr>
      <t>210)</t>
    </r>
  </si>
  <si>
    <t>Seguimiento a dicembre de 2016: El dia 18/10/2016 se suscribe y firma el acta de inicio para la ejecución del contrato Nº  108 de 2016 con la Universidad Distrital Francisco José de Caldás, contrato a través del cual se ejecuta este indicador. A la fecha  como avance se destaca: 1. Planeación y programación del cronograma para la ejecución del contrato. 2. La realización de la "agenda pedagógica control social y contratación estatal" que se encuentra lista para la impresión de 20 mil ejemplares.  3. Se hizo entrega a la Universidad de modelos de propuesta de encuestas para medir la satisfacción del cliente. 4. Se hizo entrega de las herramilentas (plan estratégico, contenidos temáticos, fotografías, diseños, entre otros), para la elaboración de las piezas comunicativas  (pendones, chalecos, morrales, cartillas, entre otros) que serán utilizados en los seminarios, talleres, foros, diplomados, actividades lúdicas, campañas formativas e informativas entre otras. También se han adelantado reuniones con los representantes de la Universidad Distrital con el propósito de socializar y verificar las actividades adelantadas en desarrollo del objeto contractual, de las cuales existen actas y registro. Es preciso comentar que con memorando Nº 3-2016-28631 de 01/11/2016, se solicitó a la Dirección de Planeación la modificación de las fechas de terminación, de 31/12/2016 a 30/05/2017, de las tres metas del Proyecto de Inversión N° 1199, que gerencia esta dependencia.</t>
  </si>
  <si>
    <r>
      <t>INFORMES DE AUDITORIA REALIZADOS DURANTE EL PERIODO</t>
    </r>
    <r>
      <rPr>
        <sz val="9"/>
        <rFont val="Arial"/>
        <family val="2"/>
      </rPr>
      <t xml:space="preserve">
Total Informes de Auditoria realizados (194)</t>
    </r>
  </si>
  <si>
    <r>
      <t xml:space="preserve">TASA DE RETORNO
</t>
    </r>
    <r>
      <rPr>
        <sz val="9"/>
        <rFont val="Arial"/>
        <family val="2"/>
      </rPr>
      <t>Valor de los beneficios / total presupuesto ejecutado por la Contraloria de Bogotá, D.C. en el periodo analizado 
(49,219,006,344,771 /114,050,742,036)</t>
    </r>
  </si>
  <si>
    <r>
      <t>MONTO DE DINERO SUCEPTIBLE DE RECAUDO POR PROCESOS DE RESPONSABILIDAD FISCAL POR VIGENCIA FISCAL</t>
    </r>
    <r>
      <rPr>
        <sz val="9"/>
        <rFont val="Arial"/>
        <family val="2"/>
      </rPr>
      <t xml:space="preserve">
Valor del recaudo realizado por la Subdirección de Cobro Coactivo / Valor a recaudar programado (1,027,944,203/1020,000,000)
</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</si>
</sst>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quot;$&quot;\ #,##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quot; de &quot;mmmm&quot; de &quot;yyyy"/>
    <numFmt numFmtId="205" formatCode="[$-240A]h:mm:ss\ AM/PM"/>
    <numFmt numFmtId="206" formatCode="#,##0.0000"/>
    <numFmt numFmtId="207" formatCode="#,##0.00000"/>
    <numFmt numFmtId="208" formatCode="0.0"/>
    <numFmt numFmtId="209" formatCode="#,##0.000000"/>
    <numFmt numFmtId="210" formatCode="#,##0.0000000"/>
    <numFmt numFmtId="211" formatCode="0.000"/>
    <numFmt numFmtId="212" formatCode="0.0000000000"/>
    <numFmt numFmtId="213" formatCode="0.00000000000"/>
    <numFmt numFmtId="214" formatCode="0.000000000000"/>
    <numFmt numFmtId="215" formatCode="0.000000000"/>
    <numFmt numFmtId="216" formatCode="0.00000000"/>
    <numFmt numFmtId="217" formatCode="0.0000000"/>
    <numFmt numFmtId="218" formatCode="0.000000"/>
    <numFmt numFmtId="219" formatCode="0.00000"/>
    <numFmt numFmtId="220" formatCode="0.0000"/>
  </numFmts>
  <fonts count="74">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sz val="9"/>
      <color indexed="10"/>
      <name val="Arial"/>
      <family val="2"/>
    </font>
    <font>
      <b/>
      <sz val="9"/>
      <color indexed="9"/>
      <name val="Arial"/>
      <family val="2"/>
    </font>
    <font>
      <b/>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2"/>
      <color indexed="9"/>
      <name val="Calibri"/>
      <family val="2"/>
    </font>
    <font>
      <sz val="11"/>
      <color indexed="8"/>
      <name val="Arial Narrow"/>
      <family val="2"/>
    </font>
    <font>
      <b/>
      <sz val="11"/>
      <color indexed="8"/>
      <name val="Arial Narrow"/>
      <family val="2"/>
    </font>
    <font>
      <sz val="12"/>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2"/>
      <color rgb="FFFFFFFF"/>
      <name val="Calibri"/>
      <family val="2"/>
    </font>
    <font>
      <b/>
      <sz val="9"/>
      <color rgb="FFFFFFFF"/>
      <name val="Arial"/>
      <family val="2"/>
    </font>
    <font>
      <sz val="11"/>
      <color rgb="FF000000"/>
      <name val="Arial Narrow"/>
      <family val="2"/>
    </font>
    <font>
      <b/>
      <sz val="11"/>
      <color rgb="FFFFFFFF"/>
      <name val="Calibri"/>
      <family val="2"/>
    </font>
    <font>
      <b/>
      <sz val="11"/>
      <color rgb="FF000000"/>
      <name val="Arial Narrow"/>
      <family val="2"/>
    </font>
    <font>
      <sz val="12"/>
      <color theme="1"/>
      <name val="Arial"/>
      <family val="2"/>
    </font>
    <font>
      <b/>
      <sz val="11"/>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4" tint="0.7999799847602844"/>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5">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9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0" fillId="35" borderId="10" xfId="0" applyFill="1" applyBorder="1" applyAlignment="1">
      <alignment/>
    </xf>
    <xf numFmtId="0" fontId="14" fillId="0" borderId="0" xfId="0" applyFont="1" applyAlignment="1">
      <alignment wrapText="1"/>
    </xf>
    <xf numFmtId="9" fontId="14" fillId="0" borderId="0" xfId="56" applyFont="1" applyAlignment="1">
      <alignment wrapText="1"/>
    </xf>
    <xf numFmtId="0" fontId="4" fillId="0" borderId="10" xfId="0" applyFont="1" applyFill="1" applyBorder="1" applyAlignment="1">
      <alignment horizontal="justify" vertical="top" wrapText="1"/>
    </xf>
    <xf numFmtId="0" fontId="11" fillId="0" borderId="0" xfId="0" applyFont="1" applyAlignment="1">
      <alignment horizontal="left"/>
    </xf>
    <xf numFmtId="0" fontId="10" fillId="0" borderId="10" xfId="0" applyFont="1" applyBorder="1" applyAlignment="1">
      <alignment horizontal="center" vertical="center" wrapText="1"/>
    </xf>
    <xf numFmtId="3" fontId="10" fillId="0" borderId="10" xfId="0" applyNumberFormat="1" applyFont="1" applyBorder="1" applyAlignment="1">
      <alignment vertical="center"/>
    </xf>
    <xf numFmtId="0" fontId="64" fillId="36" borderId="11" xfId="0" applyFont="1" applyFill="1" applyBorder="1" applyAlignment="1">
      <alignment horizontal="center" vertical="center" wrapText="1" readingOrder="1"/>
    </xf>
    <xf numFmtId="0" fontId="65" fillId="36" borderId="11" xfId="0" applyFont="1" applyFill="1" applyBorder="1" applyAlignment="1">
      <alignment horizontal="center" vertical="center" wrapText="1" readingOrder="1"/>
    </xf>
    <xf numFmtId="0" fontId="66" fillId="36" borderId="11" xfId="0" applyFont="1" applyFill="1" applyBorder="1" applyAlignment="1">
      <alignment horizontal="center" vertical="center" wrapText="1" readingOrder="1"/>
    </xf>
    <xf numFmtId="0" fontId="67" fillId="36" borderId="12" xfId="0" applyFont="1" applyFill="1" applyBorder="1" applyAlignment="1">
      <alignment horizontal="left" vertical="center" wrapText="1" readingOrder="1"/>
    </xf>
    <xf numFmtId="3" fontId="68" fillId="37" borderId="12" xfId="0" applyNumberFormat="1" applyFont="1" applyFill="1" applyBorder="1" applyAlignment="1">
      <alignment horizontal="right" vertical="center" wrapText="1" readingOrder="1"/>
    </xf>
    <xf numFmtId="0" fontId="67" fillId="36" borderId="13" xfId="0" applyFont="1" applyFill="1" applyBorder="1" applyAlignment="1">
      <alignment horizontal="left" vertical="center" wrapText="1" readingOrder="1"/>
    </xf>
    <xf numFmtId="0" fontId="68" fillId="38" borderId="13" xfId="0" applyFont="1" applyFill="1" applyBorder="1" applyAlignment="1">
      <alignment horizontal="right" vertical="center" wrapText="1" readingOrder="1"/>
    </xf>
    <xf numFmtId="3" fontId="68" fillId="38" borderId="13" xfId="0" applyNumberFormat="1" applyFont="1" applyFill="1" applyBorder="1" applyAlignment="1">
      <alignment horizontal="right" vertical="center" wrapText="1" readingOrder="1"/>
    </xf>
    <xf numFmtId="3" fontId="68" fillId="37" borderId="13" xfId="0" applyNumberFormat="1" applyFont="1" applyFill="1" applyBorder="1" applyAlignment="1">
      <alignment horizontal="right" vertical="center" wrapText="1" readingOrder="1"/>
    </xf>
    <xf numFmtId="0" fontId="69" fillId="36" borderId="13" xfId="0" applyFont="1" applyFill="1" applyBorder="1" applyAlignment="1">
      <alignment horizontal="left" vertical="center" wrapText="1" readingOrder="1"/>
    </xf>
    <xf numFmtId="3" fontId="70" fillId="37" borderId="13" xfId="0" applyNumberFormat="1" applyFont="1" applyFill="1" applyBorder="1" applyAlignment="1">
      <alignment horizontal="right" vertical="center" wrapText="1" readingOrder="1"/>
    </xf>
    <xf numFmtId="0" fontId="0" fillId="0" borderId="10" xfId="0" applyBorder="1" applyAlignment="1">
      <alignment horizontal="center" vertical="center"/>
    </xf>
    <xf numFmtId="0" fontId="64" fillId="36" borderId="14" xfId="0" applyFont="1" applyFill="1" applyBorder="1" applyAlignment="1">
      <alignment horizontal="center" vertical="center" wrapText="1" readingOrder="1"/>
    </xf>
    <xf numFmtId="0" fontId="65" fillId="36" borderId="14" xfId="0" applyFont="1" applyFill="1" applyBorder="1" applyAlignment="1">
      <alignment horizontal="center" vertical="center" wrapText="1" readingOrder="1"/>
    </xf>
    <xf numFmtId="0" fontId="69" fillId="36" borderId="15" xfId="0" applyFont="1" applyFill="1" applyBorder="1" applyAlignment="1">
      <alignment horizontal="left" vertical="center" wrapText="1" readingOrder="1"/>
    </xf>
    <xf numFmtId="3" fontId="70" fillId="37" borderId="15" xfId="0" applyNumberFormat="1" applyFont="1" applyFill="1" applyBorder="1" applyAlignment="1">
      <alignment horizontal="right" vertical="center" wrapText="1" readingOrder="1"/>
    </xf>
    <xf numFmtId="0" fontId="67" fillId="36" borderId="10" xfId="0" applyFont="1" applyFill="1" applyBorder="1" applyAlignment="1">
      <alignment horizontal="left" vertical="center" wrapText="1" readingOrder="1"/>
    </xf>
    <xf numFmtId="3" fontId="68" fillId="37" borderId="10" xfId="0" applyNumberFormat="1" applyFont="1" applyFill="1" applyBorder="1" applyAlignment="1">
      <alignment horizontal="right" vertical="center" wrapText="1" readingOrder="1"/>
    </xf>
    <xf numFmtId="0" fontId="0" fillId="0" borderId="10" xfId="0" applyBorder="1" applyAlignment="1">
      <alignment/>
    </xf>
    <xf numFmtId="0" fontId="68" fillId="38" borderId="10" xfId="0" applyFont="1" applyFill="1" applyBorder="1" applyAlignment="1">
      <alignment horizontal="right" vertical="center" wrapText="1" readingOrder="1"/>
    </xf>
    <xf numFmtId="3" fontId="68" fillId="38" borderId="10" xfId="0" applyNumberFormat="1" applyFont="1" applyFill="1" applyBorder="1" applyAlignment="1">
      <alignment horizontal="right" vertical="center" wrapText="1" readingOrder="1"/>
    </xf>
    <xf numFmtId="3" fontId="10" fillId="0" borderId="10" xfId="0" applyNumberFormat="1" applyFont="1" applyBorder="1" applyAlignment="1">
      <alignment horizontal="center"/>
    </xf>
    <xf numFmtId="0" fontId="0" fillId="35" borderId="10" xfId="0" applyFill="1" applyBorder="1" applyAlignment="1">
      <alignment horizontal="center"/>
    </xf>
    <xf numFmtId="0" fontId="0" fillId="39" borderId="10" xfId="0" applyFill="1" applyBorder="1" applyAlignment="1">
      <alignment horizontal="center"/>
    </xf>
    <xf numFmtId="0" fontId="59" fillId="0" borderId="0" xfId="0" applyFont="1" applyAlignment="1">
      <alignment/>
    </xf>
    <xf numFmtId="0" fontId="0" fillId="40" borderId="10" xfId="0" applyFill="1" applyBorder="1" applyAlignment="1">
      <alignment/>
    </xf>
    <xf numFmtId="0" fontId="13" fillId="0" borderId="0" xfId="0" applyFont="1" applyAlignment="1">
      <alignment vertical="center"/>
    </xf>
    <xf numFmtId="9" fontId="4" fillId="41" borderId="10" xfId="56" applyNumberFormat="1" applyFont="1" applyFill="1" applyBorder="1" applyAlignment="1">
      <alignment horizontal="center" vertical="center"/>
    </xf>
    <xf numFmtId="3" fontId="4" fillId="41" borderId="10" xfId="0" applyNumberFormat="1" applyFont="1" applyFill="1" applyBorder="1" applyAlignment="1">
      <alignment horizontal="center" vertical="center"/>
    </xf>
    <xf numFmtId="4" fontId="4" fillId="41" borderId="10" xfId="0" applyNumberFormat="1" applyFont="1" applyFill="1" applyBorder="1" applyAlignment="1">
      <alignment horizontal="center" vertical="center"/>
    </xf>
    <xf numFmtId="9" fontId="15" fillId="41" borderId="10" xfId="56" applyFont="1" applyFill="1" applyBorder="1" applyAlignment="1">
      <alignment horizontal="center" vertical="center"/>
    </xf>
    <xf numFmtId="9" fontId="4" fillId="41" borderId="10" xfId="56" applyFont="1" applyFill="1" applyBorder="1" applyAlignment="1">
      <alignment horizontal="center" vertical="center" wrapText="1"/>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4" borderId="10" xfId="0" applyFont="1" applyFill="1" applyBorder="1" applyAlignment="1">
      <alignment horizontal="center" vertical="top" wrapText="1"/>
    </xf>
    <xf numFmtId="0" fontId="5" fillId="0" borderId="10" xfId="0" applyFont="1" applyBorder="1" applyAlignment="1">
      <alignment horizontal="left" vertical="center" wrapText="1"/>
    </xf>
    <xf numFmtId="0" fontId="16" fillId="39" borderId="16" xfId="0" applyFont="1" applyFill="1" applyBorder="1" applyAlignment="1">
      <alignment horizontal="center"/>
    </xf>
    <xf numFmtId="0" fontId="16" fillId="39" borderId="17" xfId="0" applyFont="1" applyFill="1" applyBorder="1" applyAlignment="1">
      <alignment horizontal="center"/>
    </xf>
    <xf numFmtId="0" fontId="16" fillId="39" borderId="18" xfId="0" applyFont="1" applyFill="1" applyBorder="1" applyAlignment="1">
      <alignment horizontal="center"/>
    </xf>
    <xf numFmtId="0" fontId="0" fillId="0" borderId="10" xfId="0" applyBorder="1" applyAlignment="1">
      <alignment horizontal="center" vertical="center"/>
    </xf>
    <xf numFmtId="0" fontId="11" fillId="0" borderId="19"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20" xfId="0" applyFont="1" applyFill="1" applyBorder="1" applyAlignment="1">
      <alignment horizontal="center" wrapText="1"/>
    </xf>
    <xf numFmtId="0" fontId="2" fillId="32" borderId="21" xfId="0" applyFont="1" applyFill="1" applyBorder="1" applyAlignment="1">
      <alignment horizont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3" fontId="12" fillId="0" borderId="22" xfId="0" applyNumberFormat="1" applyFont="1" applyBorder="1" applyAlignment="1">
      <alignment horizontal="center"/>
    </xf>
    <xf numFmtId="3" fontId="12" fillId="0" borderId="23" xfId="0" applyNumberFormat="1" applyFont="1" applyBorder="1" applyAlignment="1">
      <alignment horizontal="center"/>
    </xf>
    <xf numFmtId="3" fontId="12" fillId="0" borderId="22" xfId="0" applyNumberFormat="1" applyFont="1" applyBorder="1" applyAlignment="1">
      <alignment horizontal="right"/>
    </xf>
    <xf numFmtId="3" fontId="12" fillId="0" borderId="23" xfId="0" applyNumberFormat="1" applyFont="1" applyBorder="1" applyAlignment="1">
      <alignment horizontal="right"/>
    </xf>
    <xf numFmtId="0" fontId="7" fillId="0" borderId="10" xfId="0" applyFont="1" applyFill="1" applyBorder="1" applyAlignment="1">
      <alignment horizontal="justify" vertical="top" wrapText="1"/>
    </xf>
    <xf numFmtId="9" fontId="71" fillId="0" borderId="0" xfId="56" applyNumberFormat="1" applyFont="1" applyAlignment="1">
      <alignment horizontal="center" vertical="center"/>
    </xf>
    <xf numFmtId="0" fontId="4" fillId="41" borderId="10" xfId="0" applyFont="1" applyFill="1" applyBorder="1" applyAlignment="1">
      <alignment horizontal="center" vertical="center" wrapText="1"/>
    </xf>
    <xf numFmtId="4" fontId="72" fillId="0" borderId="0" xfId="0" applyNumberFormat="1" applyFont="1" applyAlignment="1">
      <alignment/>
    </xf>
    <xf numFmtId="4" fontId="13" fillId="0" borderId="0" xfId="0"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0</xdr:col>
      <xdr:colOff>942975</xdr:colOff>
      <xdr:row>3</xdr:row>
      <xdr:rowOff>200025</xdr:rowOff>
    </xdr:to>
    <xdr:pic>
      <xdr:nvPicPr>
        <xdr:cNvPr id="1" name="Picture 1" descr="logo nuevo contraloría"/>
        <xdr:cNvPicPr preferRelativeResize="1">
          <a:picLocks noChangeAspect="1"/>
        </xdr:cNvPicPr>
      </xdr:nvPicPr>
      <xdr:blipFill>
        <a:blip r:embed="rId1"/>
        <a:stretch>
          <a:fillRect/>
        </a:stretch>
      </xdr:blipFill>
      <xdr:spPr>
        <a:xfrm>
          <a:off x="123825" y="25717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0</xdr:col>
      <xdr:colOff>1476375</xdr:colOff>
      <xdr:row>4</xdr:row>
      <xdr:rowOff>104775</xdr:rowOff>
    </xdr:to>
    <xdr:pic>
      <xdr:nvPicPr>
        <xdr:cNvPr id="1" name="Picture 1" descr="logo nuevo contraloría"/>
        <xdr:cNvPicPr preferRelativeResize="1">
          <a:picLocks noChangeAspect="1"/>
        </xdr:cNvPicPr>
      </xdr:nvPicPr>
      <xdr:blipFill>
        <a:blip r:embed="rId1"/>
        <a:stretch>
          <a:fillRect/>
        </a:stretch>
      </xdr:blipFill>
      <xdr:spPr>
        <a:xfrm>
          <a:off x="333375" y="400050"/>
          <a:ext cx="1143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Q34"/>
  <sheetViews>
    <sheetView zoomScalePageLayoutView="0" workbookViewId="0" topLeftCell="A1">
      <selection activeCell="G23" sqref="G23"/>
    </sheetView>
  </sheetViews>
  <sheetFormatPr defaultColWidth="11.421875" defaultRowHeight="15"/>
  <cols>
    <col min="1" max="1" width="36.00390625" style="21" customWidth="1"/>
    <col min="2" max="2" width="17.421875" style="21" customWidth="1"/>
    <col min="3" max="3" width="11.421875" style="21" customWidth="1"/>
    <col min="4" max="4" width="15.421875" style="21" customWidth="1"/>
    <col min="5" max="5" width="14.140625" style="21" customWidth="1"/>
    <col min="6" max="6" width="41.28125" style="21" hidden="1" customWidth="1"/>
    <col min="7" max="7" width="16.57421875" style="21" customWidth="1"/>
    <col min="8" max="9" width="13.57421875" style="21" bestFit="1" customWidth="1"/>
    <col min="10" max="11" width="11.421875" style="21" customWidth="1"/>
    <col min="12" max="12" width="27.421875" style="21" customWidth="1"/>
    <col min="13" max="13" width="13.57421875" style="21" customWidth="1"/>
    <col min="14" max="15" width="11.421875" style="21" customWidth="1"/>
    <col min="16" max="16" width="25.28125" style="21" customWidth="1"/>
    <col min="17" max="17" width="22.57421875" style="21" customWidth="1"/>
    <col min="18" max="16384" width="11.421875" style="21" customWidth="1"/>
  </cols>
  <sheetData>
    <row r="1" spans="1:5" ht="14.25">
      <c r="A1" s="83" t="s">
        <v>39</v>
      </c>
      <c r="B1" s="84"/>
      <c r="C1" s="84"/>
      <c r="D1" s="84"/>
      <c r="E1" s="85"/>
    </row>
    <row r="2" spans="1:4" ht="15.75" customHeight="1">
      <c r="A2" s="78" t="s">
        <v>4</v>
      </c>
      <c r="B2" s="78"/>
      <c r="C2" s="78"/>
      <c r="D2" s="78"/>
    </row>
    <row r="3" spans="1:4" ht="15.75">
      <c r="A3" s="79" t="s">
        <v>7</v>
      </c>
      <c r="B3" s="79"/>
      <c r="C3" s="79"/>
      <c r="D3" s="79"/>
    </row>
    <row r="4" spans="1:4" ht="24" customHeight="1">
      <c r="A4" s="80" t="s">
        <v>46</v>
      </c>
      <c r="B4" s="80"/>
      <c r="C4" s="80"/>
      <c r="D4" s="80"/>
    </row>
    <row r="5" spans="1:5" ht="14.25" customHeight="1">
      <c r="A5" s="25" t="s">
        <v>25</v>
      </c>
      <c r="B5" s="81" t="s">
        <v>21</v>
      </c>
      <c r="C5" s="81"/>
      <c r="D5" s="81"/>
      <c r="E5" s="81"/>
    </row>
    <row r="6" spans="1:5" ht="24">
      <c r="A6" s="1" t="s">
        <v>31</v>
      </c>
      <c r="B6" s="1" t="s">
        <v>0</v>
      </c>
      <c r="C6" s="1" t="s">
        <v>1</v>
      </c>
      <c r="D6" s="1">
        <v>2016</v>
      </c>
      <c r="E6" s="1" t="s">
        <v>72</v>
      </c>
    </row>
    <row r="7" spans="1:5" ht="78.75" customHeight="1">
      <c r="A7" s="26" t="s">
        <v>51</v>
      </c>
      <c r="B7" s="20">
        <v>1</v>
      </c>
      <c r="C7" s="19">
        <v>1</v>
      </c>
      <c r="D7" s="19">
        <v>0.92</v>
      </c>
      <c r="E7" s="70">
        <v>1</v>
      </c>
    </row>
    <row r="8" spans="1:5" ht="20.25" customHeight="1">
      <c r="A8" s="25" t="s">
        <v>26</v>
      </c>
      <c r="B8" s="75" t="s">
        <v>5</v>
      </c>
      <c r="C8" s="75"/>
      <c r="D8" s="75"/>
      <c r="E8" s="75"/>
    </row>
    <row r="9" spans="1:5" ht="24">
      <c r="A9" s="1" t="s">
        <v>32</v>
      </c>
      <c r="B9" s="1" t="s">
        <v>6</v>
      </c>
      <c r="C9" s="1" t="s">
        <v>1</v>
      </c>
      <c r="D9" s="1">
        <v>2016</v>
      </c>
      <c r="E9" s="1" t="str">
        <f>E6</f>
        <v>ALCANZADO A DICIEMBRE </v>
      </c>
    </row>
    <row r="10" spans="1:7" ht="50.25" customHeight="1">
      <c r="A10" s="26" t="s">
        <v>75</v>
      </c>
      <c r="B10" s="2">
        <f>130+157+168+287</f>
        <v>742</v>
      </c>
      <c r="C10" s="3">
        <f>333+177+150+150</f>
        <v>810</v>
      </c>
      <c r="D10" s="3">
        <v>205</v>
      </c>
      <c r="E10" s="71">
        <v>194</v>
      </c>
      <c r="G10" s="37"/>
    </row>
    <row r="11" spans="1:5" ht="24.75" customHeight="1">
      <c r="A11" s="27" t="s">
        <v>27</v>
      </c>
      <c r="B11" s="77" t="s">
        <v>22</v>
      </c>
      <c r="C11" s="77"/>
      <c r="D11" s="77"/>
      <c r="E11" s="77"/>
    </row>
    <row r="12" spans="1:5" ht="27" customHeight="1">
      <c r="A12" s="1" t="s">
        <v>33</v>
      </c>
      <c r="B12" s="1" t="s">
        <v>0</v>
      </c>
      <c r="C12" s="1" t="s">
        <v>1</v>
      </c>
      <c r="D12" s="1">
        <f>D6</f>
        <v>2016</v>
      </c>
      <c r="E12" s="102" t="str">
        <f>E6</f>
        <v>ALCANZADO A DICIEMBRE </v>
      </c>
    </row>
    <row r="13" spans="1:7" ht="81.75" customHeight="1">
      <c r="A13" s="26" t="s">
        <v>76</v>
      </c>
      <c r="B13" s="4">
        <v>4.34</v>
      </c>
      <c r="C13" s="4" t="s">
        <v>24</v>
      </c>
      <c r="D13" s="18">
        <v>3</v>
      </c>
      <c r="E13" s="72">
        <v>431.55</v>
      </c>
      <c r="G13" s="69"/>
    </row>
    <row r="14" spans="1:17" ht="15">
      <c r="A14" s="27" t="s">
        <v>28</v>
      </c>
      <c r="B14" s="75" t="s">
        <v>2</v>
      </c>
      <c r="C14" s="75"/>
      <c r="D14" s="75"/>
      <c r="E14" s="75"/>
      <c r="L14" s="103"/>
      <c r="P14" s="104"/>
      <c r="Q14" s="104"/>
    </row>
    <row r="15" spans="1:5" ht="24">
      <c r="A15" s="1" t="s">
        <v>34</v>
      </c>
      <c r="B15" s="1" t="s">
        <v>0</v>
      </c>
      <c r="C15" s="1" t="s">
        <v>1</v>
      </c>
      <c r="D15" s="1">
        <f>D6</f>
        <v>2016</v>
      </c>
      <c r="E15" s="102" t="str">
        <f>E6</f>
        <v>ALCANZADO A DICIEMBRE </v>
      </c>
    </row>
    <row r="16" spans="1:7" ht="109.5" customHeight="1">
      <c r="A16" s="24" t="s">
        <v>77</v>
      </c>
      <c r="B16" s="2">
        <v>300</v>
      </c>
      <c r="C16" s="3">
        <v>2000</v>
      </c>
      <c r="D16" s="3">
        <v>1020</v>
      </c>
      <c r="E16" s="19">
        <v>1.01</v>
      </c>
      <c r="F16" s="21">
        <f>489.510134/650</f>
        <v>0.7530925138461538</v>
      </c>
      <c r="G16" s="101"/>
    </row>
    <row r="17" spans="1:5" ht="14.25">
      <c r="A17" s="82" t="s">
        <v>20</v>
      </c>
      <c r="B17" s="82"/>
      <c r="C17" s="82"/>
      <c r="D17" s="82"/>
      <c r="E17" s="82"/>
    </row>
    <row r="18" spans="1:5" ht="24" customHeight="1">
      <c r="A18" s="25" t="s">
        <v>29</v>
      </c>
      <c r="B18" s="81" t="s">
        <v>23</v>
      </c>
      <c r="C18" s="81"/>
      <c r="D18" s="81"/>
      <c r="E18" s="81"/>
    </row>
    <row r="19" spans="1:5" ht="25.5" customHeight="1">
      <c r="A19" s="28" t="s">
        <v>35</v>
      </c>
      <c r="B19" s="1" t="s">
        <v>0</v>
      </c>
      <c r="C19" s="1" t="s">
        <v>1</v>
      </c>
      <c r="D19" s="1">
        <f>D6</f>
        <v>2016</v>
      </c>
      <c r="E19" s="1" t="s">
        <v>72</v>
      </c>
    </row>
    <row r="20" spans="1:7" ht="126" customHeight="1">
      <c r="A20" s="29" t="s">
        <v>37</v>
      </c>
      <c r="B20" s="23">
        <v>0.3</v>
      </c>
      <c r="C20" s="23">
        <v>0.8</v>
      </c>
      <c r="D20" s="23">
        <v>0.8</v>
      </c>
      <c r="E20" s="73">
        <v>0</v>
      </c>
      <c r="F20" s="37" t="s">
        <v>44</v>
      </c>
      <c r="G20" s="100" t="s">
        <v>74</v>
      </c>
    </row>
    <row r="21" spans="1:5" ht="14.25">
      <c r="A21" s="25" t="s">
        <v>30</v>
      </c>
      <c r="B21" s="75" t="s">
        <v>3</v>
      </c>
      <c r="C21" s="75"/>
      <c r="D21" s="75"/>
      <c r="E21" s="75"/>
    </row>
    <row r="22" spans="1:5" ht="24">
      <c r="A22" s="1" t="s">
        <v>36</v>
      </c>
      <c r="B22" s="1" t="s">
        <v>0</v>
      </c>
      <c r="C22" s="1" t="s">
        <v>1</v>
      </c>
      <c r="D22" s="1">
        <v>2016</v>
      </c>
      <c r="E22" s="1" t="s">
        <v>72</v>
      </c>
    </row>
    <row r="23" spans="1:7" ht="123" customHeight="1">
      <c r="A23" s="30" t="s">
        <v>73</v>
      </c>
      <c r="B23" s="20">
        <v>1</v>
      </c>
      <c r="C23" s="20">
        <v>1</v>
      </c>
      <c r="D23" s="20">
        <v>0.27</v>
      </c>
      <c r="E23" s="74">
        <v>1.87</v>
      </c>
      <c r="F23" s="38" t="s">
        <v>43</v>
      </c>
      <c r="G23" s="39"/>
    </row>
    <row r="24" spans="1:5" ht="16.5" customHeight="1">
      <c r="A24" s="34"/>
      <c r="B24" s="35"/>
      <c r="C24" s="35"/>
      <c r="D24" s="35"/>
      <c r="E24" s="35"/>
    </row>
    <row r="25" spans="1:4" ht="14.25">
      <c r="A25" s="76" t="s">
        <v>40</v>
      </c>
      <c r="B25" s="76"/>
      <c r="C25" s="76"/>
      <c r="D25" s="76"/>
    </row>
    <row r="26" spans="1:4" ht="14.25">
      <c r="A26" s="31" t="s">
        <v>71</v>
      </c>
      <c r="B26" s="22"/>
      <c r="C26" s="22"/>
      <c r="D26" s="22"/>
    </row>
    <row r="27" spans="1:4" ht="14.25">
      <c r="A27" s="22" t="s">
        <v>42</v>
      </c>
      <c r="B27" s="22"/>
      <c r="C27" s="22"/>
      <c r="D27" s="22"/>
    </row>
    <row r="34" ht="14.25">
      <c r="C34" s="32"/>
    </row>
  </sheetData>
  <sheetProtection/>
  <mergeCells count="12">
    <mergeCell ref="A17:E17"/>
    <mergeCell ref="A1:E1"/>
    <mergeCell ref="B21:E21"/>
    <mergeCell ref="A25:D25"/>
    <mergeCell ref="B8:E8"/>
    <mergeCell ref="B11:E11"/>
    <mergeCell ref="B14:E14"/>
    <mergeCell ref="A2:D2"/>
    <mergeCell ref="A3:D3"/>
    <mergeCell ref="A4:D4"/>
    <mergeCell ref="B5:E5"/>
    <mergeCell ref="B18:E18"/>
  </mergeCells>
  <printOptions horizontalCentered="1" verticalCentered="1"/>
  <pageMargins left="0.984251968503937" right="0.2362204724409449" top="0.7086614173228347" bottom="0.4724409448818898" header="0.31496062992125984" footer="0.31496062992125984"/>
  <pageSetup horizontalDpi="300" verticalDpi="3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33"/>
  <sheetViews>
    <sheetView tabSelected="1" zoomScalePageLayoutView="0" workbookViewId="0" topLeftCell="A1">
      <selection activeCell="C21" sqref="C21"/>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9" max="9" width="17.421875" style="0" customWidth="1"/>
    <col min="10" max="10" width="14.57421875" style="0" customWidth="1"/>
    <col min="11" max="11" width="15.8515625" style="0" customWidth="1"/>
    <col min="12" max="12" width="8.140625" style="0" customWidth="1"/>
    <col min="13" max="13" width="15.421875" style="0" customWidth="1"/>
  </cols>
  <sheetData>
    <row r="1" spans="1:5" ht="25.5" customHeight="1">
      <c r="A1" s="83" t="s">
        <v>39</v>
      </c>
      <c r="B1" s="84"/>
      <c r="C1" s="84"/>
      <c r="D1" s="84"/>
      <c r="E1" s="85"/>
    </row>
    <row r="2" spans="1:5" ht="15.75" customHeight="1">
      <c r="A2" s="89" t="s">
        <v>10</v>
      </c>
      <c r="B2" s="89"/>
      <c r="C2" s="89"/>
      <c r="D2" s="89"/>
      <c r="E2" s="89"/>
    </row>
    <row r="3" spans="1:5" ht="15.75" customHeight="1">
      <c r="A3" s="89" t="s">
        <v>11</v>
      </c>
      <c r="B3" s="89"/>
      <c r="C3" s="89"/>
      <c r="D3" s="89"/>
      <c r="E3" s="89"/>
    </row>
    <row r="4" spans="1:5" ht="15.75">
      <c r="A4" s="89" t="s">
        <v>45</v>
      </c>
      <c r="B4" s="89"/>
      <c r="C4" s="89"/>
      <c r="D4" s="89"/>
      <c r="E4" s="89"/>
    </row>
    <row r="6" spans="1:13" ht="15.75">
      <c r="A6" t="s">
        <v>70</v>
      </c>
      <c r="E6" t="s">
        <v>8</v>
      </c>
      <c r="L6" s="8"/>
      <c r="M6" s="15"/>
    </row>
    <row r="7" spans="1:5" ht="15">
      <c r="A7" s="90" t="s">
        <v>9</v>
      </c>
      <c r="B7" s="91" t="s">
        <v>15</v>
      </c>
      <c r="C7" s="92" t="s">
        <v>17</v>
      </c>
      <c r="D7" s="93"/>
      <c r="E7" s="94" t="s">
        <v>16</v>
      </c>
    </row>
    <row r="8" spans="1:5" ht="15">
      <c r="A8" s="90"/>
      <c r="B8" s="90"/>
      <c r="C8" s="6" t="s">
        <v>18</v>
      </c>
      <c r="D8" s="5" t="s">
        <v>19</v>
      </c>
      <c r="E8" s="95"/>
    </row>
    <row r="9" spans="1:7" ht="15.75">
      <c r="A9" s="10" t="s">
        <v>5</v>
      </c>
      <c r="B9" s="7">
        <f>B12*77%</f>
        <v>80320638497.33</v>
      </c>
      <c r="C9" s="7">
        <f>G9*12.5%</f>
        <v>167346783.25</v>
      </c>
      <c r="D9" s="7">
        <f>D12*77/100</f>
        <v>0</v>
      </c>
      <c r="E9" s="12">
        <f>B9+C9+D9</f>
        <v>80487985280.58</v>
      </c>
      <c r="G9" s="36">
        <v>1338774266</v>
      </c>
    </row>
    <row r="10" spans="1:5" ht="31.5">
      <c r="A10" s="11" t="s">
        <v>12</v>
      </c>
      <c r="B10" s="7">
        <f>B12*11%</f>
        <v>11474376928.19</v>
      </c>
      <c r="C10" s="7">
        <f>G9*87.5%</f>
        <v>1171427482.75</v>
      </c>
      <c r="D10" s="7">
        <f>D12*11/100</f>
        <v>0</v>
      </c>
      <c r="E10" s="12">
        <f>B10+C10+D10</f>
        <v>12645804410.94</v>
      </c>
    </row>
    <row r="11" spans="1:5" ht="31.5">
      <c r="A11" s="11" t="s">
        <v>13</v>
      </c>
      <c r="B11" s="7">
        <f>B12*12%</f>
        <v>12517502103.48</v>
      </c>
      <c r="C11" s="7">
        <v>118164080</v>
      </c>
      <c r="D11" s="7">
        <f>D12*12/100</f>
        <v>0</v>
      </c>
      <c r="E11" s="12">
        <f>B11+C11+D11</f>
        <v>12635666183.48</v>
      </c>
    </row>
    <row r="12" spans="1:5" ht="15.75">
      <c r="A12" s="13" t="s">
        <v>14</v>
      </c>
      <c r="B12" s="8">
        <v>104312517529</v>
      </c>
      <c r="C12" s="8">
        <f>SUM(C9:C11)</f>
        <v>1456938346</v>
      </c>
      <c r="D12" s="8">
        <v>0</v>
      </c>
      <c r="E12" s="8">
        <f>B12+C12+D12</f>
        <v>105769455875</v>
      </c>
    </row>
    <row r="14" spans="4:6" ht="15">
      <c r="D14" s="16"/>
      <c r="E14" s="15"/>
      <c r="F14" s="17"/>
    </row>
    <row r="15" spans="1:5" ht="31.5">
      <c r="A15" s="33" t="s">
        <v>38</v>
      </c>
      <c r="B15" s="8">
        <v>76187165</v>
      </c>
      <c r="D15" s="14"/>
      <c r="E15" s="15"/>
    </row>
    <row r="16" spans="1:5" ht="15">
      <c r="A16" s="87" t="s">
        <v>68</v>
      </c>
      <c r="B16" s="87"/>
      <c r="C16" s="87"/>
      <c r="D16" s="87"/>
      <c r="E16" s="87"/>
    </row>
    <row r="17" spans="1:5" ht="15">
      <c r="A17" s="88" t="s">
        <v>69</v>
      </c>
      <c r="B17" s="88"/>
      <c r="C17" s="88"/>
      <c r="D17" s="88"/>
      <c r="E17" s="88"/>
    </row>
    <row r="18" spans="1:5" ht="15.75" thickBot="1">
      <c r="A18" s="9" t="s">
        <v>41</v>
      </c>
      <c r="B18" s="40"/>
      <c r="C18" s="40"/>
      <c r="D18" s="40"/>
      <c r="E18" s="40"/>
    </row>
    <row r="19" spans="2:10" ht="45">
      <c r="B19" s="9"/>
      <c r="C19" s="9"/>
      <c r="H19" s="55" t="s">
        <v>53</v>
      </c>
      <c r="I19" s="56">
        <v>2016</v>
      </c>
      <c r="J19" t="s">
        <v>52</v>
      </c>
    </row>
    <row r="20" spans="1:10" ht="84">
      <c r="A20" s="9"/>
      <c r="B20" s="9"/>
      <c r="C20" s="9"/>
      <c r="G20" s="54">
        <v>770</v>
      </c>
      <c r="H20" s="59" t="s">
        <v>67</v>
      </c>
      <c r="I20" s="60">
        <v>1190000000</v>
      </c>
      <c r="J20" s="61">
        <v>118164080</v>
      </c>
    </row>
    <row r="21" spans="7:10" ht="96">
      <c r="G21" s="86">
        <v>776</v>
      </c>
      <c r="H21" s="59" t="s">
        <v>64</v>
      </c>
      <c r="I21" s="62" t="s">
        <v>57</v>
      </c>
      <c r="J21" s="36">
        <v>537769916</v>
      </c>
    </row>
    <row r="22" spans="7:10" ht="96">
      <c r="G22" s="86"/>
      <c r="H22" s="59" t="s">
        <v>65</v>
      </c>
      <c r="I22" s="60">
        <v>3664000000</v>
      </c>
      <c r="J22" s="36">
        <v>160869565</v>
      </c>
    </row>
    <row r="23" spans="7:10" ht="132">
      <c r="G23" s="86"/>
      <c r="H23" s="59" t="s">
        <v>66</v>
      </c>
      <c r="I23" s="63">
        <v>1415578639</v>
      </c>
      <c r="J23" s="36">
        <v>15300000</v>
      </c>
    </row>
    <row r="24" spans="8:10" ht="17.25" thickBot="1">
      <c r="H24" s="57" t="s">
        <v>54</v>
      </c>
      <c r="I24" s="58">
        <v>6998873983</v>
      </c>
      <c r="J24">
        <f>J20+J21+J22+J23</f>
        <v>832103561</v>
      </c>
    </row>
    <row r="25" spans="11:13" ht="15">
      <c r="K25" s="36">
        <v>624834785</v>
      </c>
      <c r="L25" s="36">
        <v>776</v>
      </c>
      <c r="M25">
        <f>K25+K26+K27+K28</f>
        <v>1338774266</v>
      </c>
    </row>
    <row r="26" spans="8:12" ht="15">
      <c r="H26">
        <v>776</v>
      </c>
      <c r="K26" s="36">
        <v>537769916</v>
      </c>
      <c r="L26" s="36">
        <v>1195</v>
      </c>
    </row>
    <row r="27" spans="11:12" ht="15">
      <c r="K27" s="36">
        <v>160869565</v>
      </c>
      <c r="L27" s="36">
        <v>1194</v>
      </c>
    </row>
    <row r="28" spans="11:12" ht="15">
      <c r="K28" s="36">
        <v>15300000</v>
      </c>
      <c r="L28" s="36">
        <v>1196</v>
      </c>
    </row>
    <row r="29" spans="11:12" ht="15">
      <c r="K29" s="36">
        <v>118164080</v>
      </c>
      <c r="L29" s="36">
        <v>1199</v>
      </c>
    </row>
    <row r="30" spans="11:12" ht="15">
      <c r="K30" s="68">
        <f>SUM(K25:K29)</f>
        <v>1456938346</v>
      </c>
      <c r="L30" s="36"/>
    </row>
    <row r="33" ht="15">
      <c r="K33" s="67"/>
    </row>
  </sheetData>
  <sheetProtection/>
  <mergeCells count="11">
    <mergeCell ref="E7:E8"/>
    <mergeCell ref="G21:G23"/>
    <mergeCell ref="A16:E16"/>
    <mergeCell ref="A17:E17"/>
    <mergeCell ref="A1:E1"/>
    <mergeCell ref="A2:E2"/>
    <mergeCell ref="A3:E3"/>
    <mergeCell ref="A4:E4"/>
    <mergeCell ref="A7:A8"/>
    <mergeCell ref="B7:B8"/>
    <mergeCell ref="C7:D7"/>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4:L34"/>
  <sheetViews>
    <sheetView zoomScalePageLayoutView="0" workbookViewId="0" topLeftCell="A1">
      <selection activeCell="H15" sqref="H15"/>
    </sheetView>
  </sheetViews>
  <sheetFormatPr defaultColWidth="11.421875" defaultRowHeight="15"/>
  <cols>
    <col min="1" max="1" width="40.140625" style="0" customWidth="1"/>
    <col min="2" max="2" width="18.7109375" style="0" customWidth="1"/>
    <col min="3" max="3" width="19.57421875" style="0" customWidth="1"/>
    <col min="4" max="4" width="15.57421875" style="0" customWidth="1"/>
    <col min="5" max="5" width="19.57421875" style="0" customWidth="1"/>
    <col min="6" max="6" width="21.140625" style="0" customWidth="1"/>
    <col min="7" max="7" width="22.421875" style="0" customWidth="1"/>
    <col min="8" max="8" width="17.28125" style="0" customWidth="1"/>
    <col min="10" max="10" width="15.7109375" style="0" customWidth="1"/>
    <col min="11" max="11" width="15.8515625" style="0" customWidth="1"/>
    <col min="12" max="12" width="15.7109375" style="0" customWidth="1"/>
  </cols>
  <sheetData>
    <row r="4" spans="3:5" ht="15">
      <c r="C4" t="s">
        <v>47</v>
      </c>
      <c r="E4" t="s">
        <v>48</v>
      </c>
    </row>
    <row r="5" spans="1:7" ht="15" customHeight="1">
      <c r="A5" s="90" t="s">
        <v>9</v>
      </c>
      <c r="B5" s="91" t="s">
        <v>15</v>
      </c>
      <c r="C5" s="92" t="s">
        <v>17</v>
      </c>
      <c r="D5" s="93"/>
      <c r="E5" s="92" t="s">
        <v>17</v>
      </c>
      <c r="F5" s="93"/>
      <c r="G5" s="94" t="s">
        <v>16</v>
      </c>
    </row>
    <row r="6" spans="1:10" ht="15">
      <c r="A6" s="90"/>
      <c r="B6" s="90"/>
      <c r="C6" s="6" t="s">
        <v>18</v>
      </c>
      <c r="D6" s="5" t="s">
        <v>19</v>
      </c>
      <c r="E6" s="6" t="s">
        <v>18</v>
      </c>
      <c r="F6" s="5" t="s">
        <v>19</v>
      </c>
      <c r="G6" s="95"/>
      <c r="J6" t="s">
        <v>50</v>
      </c>
    </row>
    <row r="7" spans="1:10" ht="15.75">
      <c r="A7" s="10" t="s">
        <v>5</v>
      </c>
      <c r="B7" s="7">
        <f>B10*77/100</f>
        <v>250542600</v>
      </c>
      <c r="C7" s="98">
        <v>1112126017</v>
      </c>
      <c r="D7" s="7">
        <f>D10*77/100</f>
        <v>0</v>
      </c>
      <c r="E7" s="98">
        <v>5808873983</v>
      </c>
      <c r="F7" s="7">
        <f>F10*77/100</f>
        <v>0</v>
      </c>
      <c r="G7" s="12">
        <f>B7+C7+D7</f>
        <v>1362668617</v>
      </c>
      <c r="J7" t="s">
        <v>49</v>
      </c>
    </row>
    <row r="8" spans="1:7" ht="15.75">
      <c r="A8" s="11" t="s">
        <v>12</v>
      </c>
      <c r="B8" s="7">
        <f>B10*11/100</f>
        <v>35791800</v>
      </c>
      <c r="C8" s="99"/>
      <c r="D8" s="7">
        <f>D10*11/100</f>
        <v>0</v>
      </c>
      <c r="E8" s="99"/>
      <c r="F8" s="7">
        <f>F10*11/100</f>
        <v>0</v>
      </c>
      <c r="G8" s="12">
        <f>B8+C8+D8</f>
        <v>35791800</v>
      </c>
    </row>
    <row r="9" spans="1:7" ht="15.75">
      <c r="A9" s="11" t="s">
        <v>13</v>
      </c>
      <c r="B9" s="7">
        <f>B10*11/100</f>
        <v>35791800</v>
      </c>
      <c r="C9" s="7">
        <v>0</v>
      </c>
      <c r="D9" s="7">
        <f>D10*12/100</f>
        <v>0</v>
      </c>
      <c r="E9" s="7">
        <v>1190000000</v>
      </c>
      <c r="F9" s="7">
        <f>F10*12/100</f>
        <v>0</v>
      </c>
      <c r="G9" s="12">
        <f>B9+C9+D9</f>
        <v>35791800</v>
      </c>
    </row>
    <row r="10" spans="1:7" ht="15.75">
      <c r="A10" s="13" t="s">
        <v>14</v>
      </c>
      <c r="B10" s="8">
        <v>325380000</v>
      </c>
      <c r="C10" s="8">
        <f>SUM(C7:C9)</f>
        <v>1112126017</v>
      </c>
      <c r="D10" s="8">
        <v>0</v>
      </c>
      <c r="E10" s="8">
        <v>6998873983</v>
      </c>
      <c r="F10" s="8">
        <v>0</v>
      </c>
      <c r="G10" s="8">
        <f>C10+E10</f>
        <v>8111000000</v>
      </c>
    </row>
    <row r="12" spans="4:7" ht="15">
      <c r="D12" s="16"/>
      <c r="F12" s="16"/>
      <c r="G12" s="15"/>
    </row>
    <row r="13" spans="1:7" ht="78.75" customHeight="1">
      <c r="A13" s="41" t="s">
        <v>38</v>
      </c>
      <c r="B13" s="42">
        <v>16420510</v>
      </c>
      <c r="D13" s="14"/>
      <c r="F13" s="14"/>
      <c r="G13" s="15"/>
    </row>
    <row r="18" spans="1:7" ht="15">
      <c r="A18" s="90" t="s">
        <v>9</v>
      </c>
      <c r="B18" s="91" t="s">
        <v>15</v>
      </c>
      <c r="C18" s="92" t="s">
        <v>17</v>
      </c>
      <c r="D18" s="93"/>
      <c r="E18" s="92" t="s">
        <v>17</v>
      </c>
      <c r="F18" s="93"/>
      <c r="G18" s="94" t="s">
        <v>16</v>
      </c>
    </row>
    <row r="19" spans="1:7" ht="15">
      <c r="A19" s="90"/>
      <c r="B19" s="90"/>
      <c r="C19" s="6" t="s">
        <v>18</v>
      </c>
      <c r="D19" s="5" t="s">
        <v>19</v>
      </c>
      <c r="E19" s="6" t="s">
        <v>18</v>
      </c>
      <c r="F19" s="5" t="s">
        <v>19</v>
      </c>
      <c r="G19" s="95"/>
    </row>
    <row r="20" spans="1:7" ht="15.75">
      <c r="A20" s="10" t="s">
        <v>5</v>
      </c>
      <c r="B20" s="7">
        <f>B23*77/100</f>
        <v>250542600</v>
      </c>
      <c r="C20" s="96">
        <v>1112126017</v>
      </c>
      <c r="D20" s="7">
        <f>D23*77/100</f>
        <v>0</v>
      </c>
      <c r="E20" s="7">
        <f>E7*87.5/100</f>
        <v>5082764735.125</v>
      </c>
      <c r="F20" s="7">
        <f>F23*77/100</f>
        <v>0</v>
      </c>
      <c r="G20" s="12">
        <f>B20+C20+D20</f>
        <v>1362668617</v>
      </c>
    </row>
    <row r="21" spans="1:7" ht="15.75">
      <c r="A21" s="11" t="s">
        <v>12</v>
      </c>
      <c r="B21" s="7">
        <f>B23*11/100</f>
        <v>35791800</v>
      </c>
      <c r="C21" s="97"/>
      <c r="D21" s="7">
        <f>D23*11/100</f>
        <v>0</v>
      </c>
      <c r="E21" s="7">
        <f>E7*12.5/100</f>
        <v>726109247.875</v>
      </c>
      <c r="F21" s="7">
        <f>F23*11/100</f>
        <v>0</v>
      </c>
      <c r="G21" s="12">
        <f>B21+C21+D21</f>
        <v>35791800</v>
      </c>
    </row>
    <row r="22" spans="1:12" ht="15.75">
      <c r="A22" s="11" t="s">
        <v>13</v>
      </c>
      <c r="B22" s="7">
        <f>B23*11/100</f>
        <v>35791800</v>
      </c>
      <c r="C22" s="7">
        <v>0</v>
      </c>
      <c r="D22" s="7">
        <f>D23*12/100</f>
        <v>0</v>
      </c>
      <c r="E22" s="7">
        <v>1190000000</v>
      </c>
      <c r="F22" s="7">
        <f>F23*12/100</f>
        <v>0</v>
      </c>
      <c r="G22" s="12">
        <f>B22+C22+D22</f>
        <v>35791800</v>
      </c>
      <c r="I22" s="65" t="s">
        <v>60</v>
      </c>
      <c r="J22" s="65" t="s">
        <v>61</v>
      </c>
      <c r="K22" s="66" t="s">
        <v>62</v>
      </c>
      <c r="L22" s="66" t="s">
        <v>63</v>
      </c>
    </row>
    <row r="23" spans="1:12" ht="15.75">
      <c r="A23" s="13" t="s">
        <v>14</v>
      </c>
      <c r="B23" s="8">
        <v>325380000</v>
      </c>
      <c r="C23" s="8">
        <f>SUM(C20:C22)</f>
        <v>1112126017</v>
      </c>
      <c r="D23" s="8">
        <v>0</v>
      </c>
      <c r="E23" s="8">
        <v>6998873983</v>
      </c>
      <c r="F23" s="8">
        <v>0</v>
      </c>
      <c r="G23" s="8">
        <f>C23+E23</f>
        <v>8111000000</v>
      </c>
      <c r="I23" s="64">
        <v>1195</v>
      </c>
      <c r="J23" s="8">
        <v>729295344</v>
      </c>
      <c r="K23" s="8">
        <f>J23*87.5/100</f>
        <v>638133426</v>
      </c>
      <c r="L23" s="8">
        <f>J23*12.5/100</f>
        <v>91161918</v>
      </c>
    </row>
    <row r="24" spans="9:12" ht="15.75">
      <c r="I24" s="64">
        <v>1196</v>
      </c>
      <c r="J24" s="8">
        <v>3664000000</v>
      </c>
      <c r="K24" s="8">
        <f>J24*87.5/100</f>
        <v>3206000000</v>
      </c>
      <c r="L24" s="8">
        <f>J24*12.5/100</f>
        <v>458000000</v>
      </c>
    </row>
    <row r="25" spans="9:12" ht="15.75">
      <c r="I25" s="64">
        <v>1194</v>
      </c>
      <c r="J25" s="8">
        <v>1415578639</v>
      </c>
      <c r="K25" s="8">
        <f>J25*87.5/100</f>
        <v>1238631309.125</v>
      </c>
      <c r="L25" s="8">
        <f>J25*12.5/100</f>
        <v>176947329.875</v>
      </c>
    </row>
    <row r="26" spans="11:12" ht="15">
      <c r="K26" s="15">
        <f>SUM(K23:K25)</f>
        <v>5082764735.125</v>
      </c>
      <c r="L26" s="15">
        <f>SUM(L23:L25)</f>
        <v>726109247.875</v>
      </c>
    </row>
    <row r="28" ht="15.75" thickBot="1"/>
    <row r="29" spans="2:8" ht="30.75" thickBot="1">
      <c r="B29" s="43" t="s">
        <v>53</v>
      </c>
      <c r="C29" s="44">
        <v>2016</v>
      </c>
      <c r="D29" s="44">
        <v>2017</v>
      </c>
      <c r="E29" s="44">
        <v>2018</v>
      </c>
      <c r="F29" s="45">
        <v>2019</v>
      </c>
      <c r="G29" s="44">
        <v>2020</v>
      </c>
      <c r="H29" s="45" t="s">
        <v>54</v>
      </c>
    </row>
    <row r="30" spans="2:8" ht="49.5" thickBot="1" thickTop="1">
      <c r="B30" s="46" t="s">
        <v>55</v>
      </c>
      <c r="C30" s="47">
        <v>1190000000</v>
      </c>
      <c r="D30" s="47">
        <v>1270000000</v>
      </c>
      <c r="E30" s="47">
        <v>1357000000</v>
      </c>
      <c r="F30" s="47">
        <v>1448000000</v>
      </c>
      <c r="G30" s="47">
        <v>1547000000</v>
      </c>
      <c r="H30" s="47">
        <v>6812000000</v>
      </c>
    </row>
    <row r="31" spans="2:8" ht="72.75" thickBot="1">
      <c r="B31" s="48" t="s">
        <v>56</v>
      </c>
      <c r="C31" s="49" t="s">
        <v>57</v>
      </c>
      <c r="D31" s="50">
        <v>1184000000</v>
      </c>
      <c r="E31" s="50">
        <v>1076000000</v>
      </c>
      <c r="F31" s="50">
        <v>1122000000</v>
      </c>
      <c r="G31" s="50">
        <v>1199000000</v>
      </c>
      <c r="H31" s="50">
        <v>5310295344</v>
      </c>
    </row>
    <row r="32" spans="2:8" ht="60.75" thickBot="1">
      <c r="B32" s="48" t="s">
        <v>58</v>
      </c>
      <c r="C32" s="51">
        <v>3664000000</v>
      </c>
      <c r="D32" s="51">
        <v>3130000000</v>
      </c>
      <c r="E32" s="51">
        <v>2923000000</v>
      </c>
      <c r="F32" s="51">
        <v>2437000000</v>
      </c>
      <c r="G32" s="51">
        <v>3506000000</v>
      </c>
      <c r="H32" s="51">
        <v>15660000000</v>
      </c>
    </row>
    <row r="33" spans="2:8" ht="72.75" thickBot="1">
      <c r="B33" s="48" t="s">
        <v>59</v>
      </c>
      <c r="C33" s="50">
        <v>1415578639</v>
      </c>
      <c r="D33" s="50">
        <v>2110000000</v>
      </c>
      <c r="E33" s="50">
        <v>2476000000</v>
      </c>
      <c r="F33" s="50">
        <v>2707000000</v>
      </c>
      <c r="G33" s="50">
        <v>1426000000</v>
      </c>
      <c r="H33" s="50">
        <v>10134578639</v>
      </c>
    </row>
    <row r="34" spans="2:8" ht="17.25" thickBot="1">
      <c r="B34" s="52" t="s">
        <v>54</v>
      </c>
      <c r="C34" s="53">
        <v>6998873983</v>
      </c>
      <c r="D34" s="53">
        <v>7694000000</v>
      </c>
      <c r="E34" s="53">
        <v>7832000000</v>
      </c>
      <c r="F34" s="53">
        <v>7714000000</v>
      </c>
      <c r="G34" s="53">
        <v>7678000000</v>
      </c>
      <c r="H34" s="53">
        <v>37916873983</v>
      </c>
    </row>
  </sheetData>
  <sheetProtection/>
  <mergeCells count="13">
    <mergeCell ref="G5:G6"/>
    <mergeCell ref="E5:F5"/>
    <mergeCell ref="A18:A19"/>
    <mergeCell ref="B18:B19"/>
    <mergeCell ref="C18:D18"/>
    <mergeCell ref="E18:F18"/>
    <mergeCell ref="G18:G19"/>
    <mergeCell ref="C20:C21"/>
    <mergeCell ref="C7:C8"/>
    <mergeCell ref="E7:E8"/>
    <mergeCell ref="A5:A6"/>
    <mergeCell ref="B5:B6"/>
    <mergeCell ref="C5:D5"/>
  </mergeCells>
  <printOptions/>
  <pageMargins left="0.7086614173228347" right="0.7086614173228347" top="0.7480314960629921" bottom="0.7480314960629921" header="0.31496062992125984" footer="0.31496062992125984"/>
  <pageSetup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2017-01-12T20:41:16Z</cp:lastPrinted>
  <dcterms:created xsi:type="dcterms:W3CDTF">2008-08-26T19:35:11Z</dcterms:created>
  <dcterms:modified xsi:type="dcterms:W3CDTF">2017-01-12T20:45:10Z</dcterms:modified>
  <cp:category/>
  <cp:version/>
  <cp:contentType/>
  <cp:contentStatus/>
</cp:coreProperties>
</file>